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 Stearman\Desktop\GreenLight\GreenLight\WEB Site\"/>
    </mc:Choice>
  </mc:AlternateContent>
  <bookViews>
    <workbookView xWindow="-450" yWindow="540" windowWidth="16635" windowHeight="11760" tabRatio="977"/>
  </bookViews>
  <sheets>
    <sheet name="Kitchen" sheetId="21" r:id="rId1"/>
    <sheet name="Sheet1" sheetId="2" state="hidden" r:id="rId2"/>
  </sheets>
  <definedNames>
    <definedName name="_xlnm.Print_Area" localSheetId="0">Kitchen!$A$1:$N$20</definedName>
  </definedNames>
  <calcPr calcId="171027"/>
</workbook>
</file>

<file path=xl/calcChain.xml><?xml version="1.0" encoding="utf-8"?>
<calcChain xmlns="http://schemas.openxmlformats.org/spreadsheetml/2006/main">
  <c r="N4" i="21" l="1"/>
  <c r="N2" i="21"/>
  <c r="M4" i="21" l="1"/>
  <c r="I4" i="21"/>
  <c r="K4" i="21" s="1"/>
  <c r="M2" i="21"/>
  <c r="I2" i="21"/>
  <c r="K2" i="21" s="1"/>
  <c r="M5" i="21" l="1"/>
  <c r="J4" i="21"/>
  <c r="D8" i="21" s="1"/>
  <c r="J2" i="21"/>
  <c r="L2" i="21" s="1"/>
  <c r="N5" i="21"/>
  <c r="L4" i="21" l="1"/>
  <c r="J5" i="21"/>
  <c r="F7" i="21"/>
  <c r="D7" i="21"/>
  <c r="E7" i="21"/>
  <c r="L5" i="21" l="1"/>
  <c r="K15" i="21" s="1"/>
  <c r="E8" i="21"/>
  <c r="D9" i="21" s="1"/>
  <c r="K9" i="21" s="1"/>
  <c r="F8" i="21"/>
  <c r="G7" i="21"/>
  <c r="G8" i="21" l="1"/>
</calcChain>
</file>

<file path=xl/sharedStrings.xml><?xml version="1.0" encoding="utf-8"?>
<sst xmlns="http://schemas.openxmlformats.org/spreadsheetml/2006/main" count="42" uniqueCount="36">
  <si>
    <t>Cost of Electricity Per KwHr</t>
  </si>
  <si>
    <t>Hours Per Year</t>
  </si>
  <si>
    <t>Area</t>
  </si>
  <si>
    <t xml:space="preserve">Quantity </t>
  </si>
  <si>
    <t>Existing Lamp Type</t>
  </si>
  <si>
    <t>Existing Lamp Wattage</t>
  </si>
  <si>
    <t>Existing Lamp Cost Per Fitting</t>
  </si>
  <si>
    <t>Lamp Life Hours</t>
  </si>
  <si>
    <t>Lamps per Year</t>
  </si>
  <si>
    <t>Existing Electricity Per Year £</t>
  </si>
  <si>
    <t>Existing Lamp Costs Per Year</t>
  </si>
  <si>
    <t>Lamp + Electricity Costs Per Year</t>
  </si>
  <si>
    <t>Existing Kilowatts Per Year</t>
  </si>
  <si>
    <t>Existing CO2</t>
  </si>
  <si>
    <t>Replacement LED Lamp Type</t>
  </si>
  <si>
    <t>Replacement LED Lamp Wattage</t>
  </si>
  <si>
    <t>Replacement LED  Lamp Cost Per Fitting</t>
  </si>
  <si>
    <t>LED Lamp Life Hours</t>
  </si>
  <si>
    <t>LED Electricity Per Year £</t>
  </si>
  <si>
    <t>LED Lamp Costs Per Year</t>
  </si>
  <si>
    <t>LED Lamp + Electricity Costs Per Year</t>
  </si>
  <si>
    <t>LED Kilowatts Per Year</t>
  </si>
  <si>
    <t>LED CO2</t>
  </si>
  <si>
    <t>Savings</t>
  </si>
  <si>
    <t>Year 1</t>
  </si>
  <si>
    <t>Year 2</t>
  </si>
  <si>
    <t>Year 3</t>
  </si>
  <si>
    <t>Total</t>
  </si>
  <si>
    <t>Existing Costs (Lamps &amp; Electricity)</t>
  </si>
  <si>
    <t>LED Costs (Purchase in Year 1 + Elec Costs)</t>
  </si>
  <si>
    <t>Payback Period Months</t>
  </si>
  <si>
    <t>£ Savings Per Year</t>
  </si>
  <si>
    <t xml:space="preserve">Payback Period Months </t>
  </si>
  <si>
    <t>Kitchen</t>
  </si>
  <si>
    <t>5ft 58w T8 Fluorscent</t>
  </si>
  <si>
    <t>5ft 25w LED T8 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</si>
</sst>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165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0" fillId="2" borderId="1" xfId="0" applyFill="1" applyBorder="1"/>
    <xf numFmtId="0" fontId="0" fillId="2" borderId="2" xfId="0" applyFill="1" applyBorder="1"/>
    <xf numFmtId="165" fontId="0" fillId="0" borderId="3" xfId="0" applyNumberFormat="1" applyBorder="1" applyAlignment="1">
      <alignment wrapText="1"/>
    </xf>
    <xf numFmtId="0" fontId="0" fillId="0" borderId="3" xfId="0" applyBorder="1"/>
    <xf numFmtId="2" fontId="1" fillId="0" borderId="0" xfId="0" applyNumberFormat="1" applyFont="1" applyBorder="1"/>
    <xf numFmtId="2" fontId="0" fillId="0" borderId="0" xfId="0" applyNumberFormat="1" applyFill="1" applyBorder="1"/>
    <xf numFmtId="0" fontId="0" fillId="0" borderId="0" xfId="0" applyBorder="1"/>
    <xf numFmtId="0" fontId="0" fillId="0" borderId="1" xfId="0" applyFill="1" applyBorder="1"/>
    <xf numFmtId="0" fontId="0" fillId="0" borderId="1" xfId="0" applyBorder="1"/>
    <xf numFmtId="0" fontId="2" fillId="0" borderId="4" xfId="0" applyFont="1" applyBorder="1"/>
    <xf numFmtId="2" fontId="2" fillId="0" borderId="3" xfId="0" applyNumberFormat="1" applyFont="1" applyBorder="1"/>
    <xf numFmtId="165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/>
    <xf numFmtId="165" fontId="4" fillId="3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165" fontId="6" fillId="5" borderId="5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165" fontId="6" fillId="5" borderId="5" xfId="0" applyNumberFormat="1" applyFont="1" applyFill="1" applyBorder="1" applyAlignment="1">
      <alignment horizontal="center" vertical="center"/>
    </xf>
    <xf numFmtId="0" fontId="4" fillId="0" borderId="0" xfId="0" applyFont="1"/>
    <xf numFmtId="165" fontId="6" fillId="5" borderId="5" xfId="0" quotePrefix="1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2" fontId="5" fillId="0" borderId="5" xfId="0" applyNumberFormat="1" applyFont="1" applyBorder="1"/>
    <xf numFmtId="165" fontId="5" fillId="0" borderId="5" xfId="0" applyNumberFormat="1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0" fontId="0" fillId="3" borderId="4" xfId="0" applyFont="1" applyFill="1" applyBorder="1"/>
    <xf numFmtId="0" fontId="0" fillId="3" borderId="3" xfId="0" applyFont="1" applyFill="1" applyBorder="1"/>
    <xf numFmtId="0" fontId="0" fillId="3" borderId="12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LED Lamp &amp; Elec Costs Per Year - Kosnic Lamps</c:v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cat>
            <c:strLit>
              <c:ptCount val="1"/>
              <c:pt idx="0">
                <c:v>Cost Per Year</c:v>
              </c:pt>
            </c:strLit>
          </c:cat>
          <c:val>
            <c:numRef>
              <c:f>Kitchen!$L$4</c:f>
              <c:numCache>
                <c:formatCode>"£"#,##0.00</c:formatCode>
                <c:ptCount val="1"/>
                <c:pt idx="0">
                  <c:v>19.133333333333333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A-4F44-980B-9705F0B7E50F}"/>
            </c:ext>
          </c:extLst>
        </c:ser>
        <c:ser>
          <c:idx val="0"/>
          <c:order val="1"/>
          <c:tx>
            <c:v>Lamp &amp; Elec Costs Per Year - Conventional Lamps</c:v>
          </c:tx>
          <c:spPr>
            <a:solidFill>
              <a:srgbClr val="1F497D"/>
            </a:solidFill>
          </c:spPr>
          <c:invertIfNegative val="0"/>
          <c:cat>
            <c:strLit>
              <c:ptCount val="1"/>
              <c:pt idx="0">
                <c:v>Cost Per Year</c:v>
              </c:pt>
            </c:strLit>
          </c:cat>
          <c:val>
            <c:numRef>
              <c:f>Kitchen!$L$2</c:f>
              <c:numCache>
                <c:formatCode>"£"#,##0.00</c:formatCode>
                <c:ptCount val="1"/>
                <c:pt idx="0">
                  <c:v>43.54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A-4F44-980B-9705F0B7E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139032"/>
        <c:axId val="266139424"/>
      </c:barChart>
      <c:catAx>
        <c:axId val="26613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139424"/>
        <c:crosses val="autoZero"/>
        <c:auto val="1"/>
        <c:lblAlgn val="ctr"/>
        <c:lblOffset val="100"/>
        <c:noMultiLvlLbl val="0"/>
      </c:catAx>
      <c:valAx>
        <c:axId val="266139424"/>
        <c:scaling>
          <c:orientation val="minMax"/>
        </c:scaling>
        <c:delete val="0"/>
        <c:axPos val="l"/>
        <c:majorGridlines/>
        <c:numFmt formatCode="\£#,##0" sourceLinked="0"/>
        <c:majorTickMark val="out"/>
        <c:minorTickMark val="none"/>
        <c:tickLblPos val="nextTo"/>
        <c:crossAx val="266139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319107798358196"/>
          <c:y val="0.15855096793103909"/>
          <c:w val="0.39680892201642143"/>
          <c:h val="0.678622913252597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CO2 Per Year Kosnic Lamps</c:v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cat>
            <c:strLit>
              <c:ptCount val="1"/>
              <c:pt idx="0">
                <c:v>CO2 Kg Per Year</c:v>
              </c:pt>
            </c:strLit>
          </c:cat>
          <c:val>
            <c:numRef>
              <c:f>Kitchen!$N$4</c:f>
              <c:numCache>
                <c:formatCode>#,##0</c:formatCode>
                <c:ptCount val="1"/>
                <c:pt idx="0">
                  <c:v>57.687000000000005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0-4227-8BE1-32BB0D4A7B12}"/>
            </c:ext>
          </c:extLst>
        </c:ser>
        <c:ser>
          <c:idx val="2"/>
          <c:order val="1"/>
          <c:tx>
            <c:v>CO2 Per Year Conventional Lamps</c:v>
          </c:tx>
          <c:spPr>
            <a:solidFill>
              <a:srgbClr val="1F497D"/>
            </a:solidFill>
          </c:spPr>
          <c:invertIfNegative val="0"/>
          <c:cat>
            <c:strLit>
              <c:ptCount val="1"/>
              <c:pt idx="0">
                <c:v>CO2 Kg Per Year</c:v>
              </c:pt>
            </c:strLit>
          </c:cat>
          <c:val>
            <c:numRef>
              <c:f>Kitchen!$N$2</c:f>
              <c:numCache>
                <c:formatCode>#,##0</c:formatCode>
                <c:ptCount val="1"/>
                <c:pt idx="0">
                  <c:v>149.9862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0-4227-8BE1-32BB0D4A7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139816"/>
        <c:axId val="266138248"/>
      </c:barChart>
      <c:catAx>
        <c:axId val="26613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138248"/>
        <c:crosses val="autoZero"/>
        <c:auto val="1"/>
        <c:lblAlgn val="ctr"/>
        <c:lblOffset val="100"/>
        <c:noMultiLvlLbl val="0"/>
      </c:catAx>
      <c:valAx>
        <c:axId val="266138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266139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289262622660102"/>
          <c:y val="8.5682614546278152E-2"/>
          <c:w val="0.37710737377340098"/>
          <c:h val="0.784550408356315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KwHr Per Year Kosnic Lamps</c:v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09D-44A7-9967-02B3211AF089}"/>
              </c:ext>
            </c:extLst>
          </c:dPt>
          <c:cat>
            <c:strLit>
              <c:ptCount val="1"/>
              <c:pt idx="0">
                <c:v>KwHr Per Year</c:v>
              </c:pt>
            </c:strLit>
          </c:cat>
          <c:val>
            <c:numRef>
              <c:f>Kitchen!$M$4</c:f>
              <c:numCache>
                <c:formatCode>#,##0</c:formatCode>
                <c:ptCount val="1"/>
                <c:pt idx="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9D-44A7-9967-02B3211AF089}"/>
            </c:ext>
          </c:extLst>
        </c:ser>
        <c:ser>
          <c:idx val="2"/>
          <c:order val="1"/>
          <c:tx>
            <c:v>KwHr Per Year Conventional Lamps</c:v>
          </c:tx>
          <c:spPr>
            <a:solidFill>
              <a:srgbClr val="1F497D"/>
            </a:solidFill>
            <a:ln>
              <a:solidFill>
                <a:srgbClr val="1F497D"/>
              </a:solidFill>
            </a:ln>
          </c:spPr>
          <c:invertIfNegative val="0"/>
          <c:cat>
            <c:strLit>
              <c:ptCount val="1"/>
              <c:pt idx="0">
                <c:v>KwHr Per Year</c:v>
              </c:pt>
            </c:strLit>
          </c:cat>
          <c:val>
            <c:numRef>
              <c:f>Kitchen!$M$2</c:f>
              <c:numCache>
                <c:formatCode>#,##0</c:formatCode>
                <c:ptCount val="1"/>
                <c:pt idx="0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9D-44A7-9967-02B3211AF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867232"/>
        <c:axId val="346929312"/>
      </c:barChart>
      <c:catAx>
        <c:axId val="3308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6929312"/>
        <c:crosses val="autoZero"/>
        <c:auto val="1"/>
        <c:lblAlgn val="ctr"/>
        <c:lblOffset val="100"/>
        <c:noMultiLvlLbl val="0"/>
      </c:catAx>
      <c:valAx>
        <c:axId val="346929312"/>
        <c:scaling>
          <c:orientation val="minMax"/>
        </c:scaling>
        <c:delete val="0"/>
        <c:axPos val="l"/>
        <c:majorGridlines/>
        <c:numFmt formatCode="@" sourceLinked="0"/>
        <c:majorTickMark val="out"/>
        <c:minorTickMark val="none"/>
        <c:tickLblPos val="nextTo"/>
        <c:crossAx val="33086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09496149046945"/>
          <c:y val="9.2813728233209436E-2"/>
          <c:w val="0.31090503850953055"/>
          <c:h val="0.815046164914663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304800</xdr:rowOff>
    </xdr:from>
    <xdr:to>
      <xdr:col>9</xdr:col>
      <xdr:colOff>304800</xdr:colOff>
      <xdr:row>11</xdr:row>
      <xdr:rowOff>123825</xdr:rowOff>
    </xdr:to>
    <xdr:sp macro="" textlink="">
      <xdr:nvSpPr>
        <xdr:cNvPr id="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1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114300</xdr:rowOff>
    </xdr:to>
    <xdr:sp macro="" textlink="">
      <xdr:nvSpPr>
        <xdr:cNvPr id="1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3238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3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3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3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3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3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3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3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3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3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3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4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4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4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4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4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4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4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4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4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4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5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5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5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5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5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5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5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5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5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5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6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6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6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6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6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6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6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6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6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6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7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7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7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7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7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7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7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7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7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7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8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8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8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8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8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8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8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8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8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8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9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9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9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9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9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9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9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9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9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9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0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0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0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0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0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0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0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0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0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0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1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1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1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1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1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1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1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1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1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1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2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2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2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2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2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2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2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2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2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2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3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3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3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3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3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3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3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3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3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3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4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4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4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4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4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4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4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4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14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14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15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15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15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5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5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5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5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9</xdr:col>
      <xdr:colOff>295275</xdr:colOff>
      <xdr:row>11</xdr:row>
      <xdr:rowOff>114300</xdr:rowOff>
    </xdr:to>
    <xdr:sp macro="" textlink="">
      <xdr:nvSpPr>
        <xdr:cNvPr id="15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5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5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6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7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8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19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0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2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3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4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5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6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7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8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19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20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221" name="AutoShape 88" descr="data:image/jpeg;base64,/9j/4AAQSkZJRgABAQAAAQABAAD/2wCEAAkGBxQPERQUEBQWFRUWFxQaFBgVGBcYFhYeFxsXFxgaGBQdHSkiGBomHhYUIjIhJyotLi4uFyAzRDMsNyotMCsBCgoKDg0OGhAQFSwcHBwsLCwsLCwrLCwsLCwsLCwsKywsLDg3NywsLCwsLCssKzcsLCsrKysrLCsrKysrLCsrK//AABEIAK4ArgMBIgACEQEDEQH/xAAcAAEAAgMBAQEAAAAAAAAAAAAABgcBBAUCAwj/xAA8EAABAwIEBAQEAwYFBQAAAAABAAIDBBEFEiExBhNBUQciYXEygZGhI0JSYpKxwdHwFBUzcvEWNENTgv/EABYBAQEBAAAAAAAAAAAAAAAAAAABAv/EABsRAQEBAAIDAAAAAAAAAAAAAAABETFxIUFR/9oADAMBAAIRAxEAPwC8UREBERAREQEREBERAREQEREBERAREQEREBERAREQEREBERAREQEREBERAREQEREBERAREQEREBERAREQEREBERAREQEWHOA1K0psTYPh83tt+8g3l5Lxe19VGKriEvJZFd7v0QjOf/p+zfsuZU189M9j6qERxPNg8OL3Ru6cw7AH0QTxFp0FYJBr8XpsfULcQEREBERAREQEREBERARF4klDRdxA90HtYXNqsYYwX+7jlH9VwaviUOdkD23texcIwB3IJvZBKZqxjNzr2Gp+i5VfxA2PqG+/md8mBQjibH+TTNljla/O4hrWXDTltm817nspPwLiVJVRZ4GBsg+NrtXtJ65juD3U0xwq7jJjpMgIBv8AFMS1oPtbQ+65XGNaW0mcTl7nPyNyEBgsA51gDqbFv1Un464dpqgOfcNmLSCB+e4NrgfmB1BPZUhVV8zYRQyQm7ahz2u82dpLWsIDQNQbA3UtVdPhpxWyoi5L2tjkjFyWgNa8D8x7O7/Vd/F8dpTG5ji2YOBaWss4H0vt91WfCuE1AgvPE2JkYkeS4WfIA2/nG+ljYWC7XAeL01XIY5hlkueU2/kePT9r0UvgesIxU0cgjeSISfwXu1MV9mPd27FWLRVYkH7Q3H8x6LzUYbFJE6JzG8twsW20/wCfVQuKd2GTtp5n3jP/AG8pOov/AOOT+R/sa1FgItajqhIOxG4/votlUEREBERARfKadrPiNlH8a4xp6UfiSMZ2Djdx9mDUoJIStSfEGM639tvqq/j4yfWva2nysD3ZWPqCW5j+xENXdOw1XLpcZpjWSQ4lM+QNdZrgclPcbh0bdbX6kkeyCZYjxnCw5eYwHs0gn6rWxWsfFTvqJXBjQ24G73aXAudrqKca8AclpqsMnyNPmMZkAaet4n3sfYqu4+JpBSzU8wkc90sbm5r6EZswIOuoN/cKW/BdfA+M0le3UfjgedkhzH1Le7f4KGeJfhtyc1TQuuDcvhJu71MfV3tv7rk8A4VUVDjy4sjwWHmOJY+IX1s09+hspzBi1O2sdT1UhaRYZ7jKSdwXH4emqnaqfmx8yU1NThjs8T5b6XDmvdfbfMCSPkp/wfRVDIg/kmENbIZXElplFrtuHatAsemt1N+IuCGyDnUBEFQ3UEAZZP8Af6nuq+dxjPFJLSYk0RZo5WOcGkOaXNIa7Q2Lb9QE4Et4KroK8kSOLZATaMaZh3Dt3eoFlKMY4WimYeV+FJYgPaASR2dfcKiuAsVFPIyV34rmuc1rW/Ew5Rlc4buacx7bHVT6g4oqZpmxSTgSuu3l2EMTS7oS67y7XT5IPeK8RQ0gkpKsyNcYnMLi29w5pbmBG4G9/RVtwRViCUOJzENc6DQlnMHwZra2v9DZXViPAcdbDkqiC4DyFg1YbdHHcdxoufgfDkeGDJkbmBuX5QCfUO7JyNPA+KKmSZ0E80ZlkGVrQ0xtjPoTu7tf7qWUXC7RA6Gd5ka8ea9i798i9/XRUljUjf8AN5rzN5TpgeYDmDc2U7t2I7dLK0P+t5MuRjGM0LYnyvD3SEGzbRsN3AjW4N9Rop2PtTSy4dM2CclzDpTzHZw/9ch7/wAVM6OqEguND1HUKPUdHNWQZK5mbzE3/wBMDTy2Zvceq+THSUcjWPN+kb+jx+l3qtSolqyvhSVIkbcfMdQV91RhFlEHwqaVsgs4f1+qqzizwyLXOmozmvcuY83HyduPuPZW0sFB+Y6yplo6iCTIY3U5ZaN97mzsx1taxJ3C1oJHyTmR8eRheXATaFwLr2I3OmhsF+i8c4bhqx5mgOGxG49uyq/GuDpaKTmNZzWgOI0vY2OVxH5gDa/8EHaqsNZDC6tqS3yNYGQR6NjvazRf4XHut6mw7D8ZgJpncqcAHMLCZp6Zgfib6hVC3HZxDUQSMe98skbyet25rk+hDvsFJPDvBZqvmcp7InAFr3tddzM9suUi4DtH/VSjximJYlgdSxlRIXxZgQ4Wc2RoNjruDboVyq3Eo63EJSzmZJHuLSGEuBI0DmgE/FYXCnGESUENRNSVd3guymSQ3bIRoc7jcjUnW9vZd3EsGdhkbpaGOOSPVxZo2QX/AEvHxjsLX91FRyoxSqggj55mp4bNZHHmAc6w1LnZc59tLKUt4WpcVgD5ntnuPI+MZcvcHUk+oKrbjjjKOvp4cgcyWOVwcxwuHNI1se4P8V2uA5qmCKV8cb2REZnyPFtGj8rXCw9Xa7Jg71aabAywOg5bTs9jLt/f7+m6rvEK+nOLPm5pdA4iWzNXO0ByW6Ovv6KycIqI8ZD4pZmOaL5o3XLyD+YXtp6jZYHhzR0bs4h5gvfNIS7L7jYe9kHyHiOLEtIANsjcpdLaw+LXKwXvuup/lM+JxkVQMbHtIHnaXWPUZLgdOpVeeI8tLLPSPinia0B0cgjs7JlOYHK3/cR72UswfjqCCnYyE2YwWHNuXkgm9o26kfTdBz6DwxgpJHGozTEuuy5LWEerRa59CuH4h07Y8Qp2sLIYXQMudGtYWveHE21vq23e4VhUdfVYi0OZGWwu1D3FjQbdWtBLvquFj/hy2ar/AMRVSPIIY0Njs1tmjYuIJ117boJBTcYMjZkYx8oYywlcQ2Nxa3Tzk6301C8mrqsQa0GNrY813ZAXaAi2WZ3lvvqAozi+FUtPUUpkeyKCONxIe83c5rvKNSSdCNuyljeNI23DGukaGkh9wI3aXADydb6C6lGYp5aOUNk6/A47PH6XHo5SqkqmytDm/MdQexHdQetx91XA5z2NbC0EyOYHSlpab6PFm3y/O5Xy4fx6zrsLi0kgZ2lhkaNrg7O7FWUqxEXwpKlsrQ5huD9R3BHQr7rSCIiAvEkYcLOFx6r2iCFcUcDR1LSY/KfT+9R6KssZp6rDOUIWua1jw5/LBs9wdcOfbXawsf5r9BLSxDDWTizx8+qo/O1DDNX1p8rYjK97rSHVoN3XI3sO5ACm+LPhopoDM8zue0OBY78OMN8v4bXZgNit7GOCn0vOdT7SxuYewvsRbUbC46qujh9XI+nglysLPIy9ySHvv0vcAk66WuVMFyxYNQysFTG2Nrt88mXU6XuTsdBqotxJxm2JlVTSxvDXwPEMjLOa/M2wI6WvbqVpQxQxQt50nPdFO+JmcWjY4gO0HUXboT1up1GylZStfWCOO5Fi86g38pbmJIOmygq7w4pap8zZYoDdocOY4Wa3NoXNvo42vpqFOsJxsVs5p+e4u81/KXA5dx0A69LLZr+Iv8NkdCx08ZNiWjKQO+Uja/XZQngKjrjVSyU8XJjle45ph52tcblrLj727aqKmdX4bUYdzREJDqS1xOW5tchm3QaKM8eS0bYIos7YjHMwubE0F+Ug5hlHpbdd9mNQPllhkqXcyN+RzRs46Xs83B7bDZZrsFopCH8oyyC2sgafqABc76pg0sH48hEDWUsZYxhDWZgXuO1srG73J3JGq6b8SrKkua6PlMAu7muazTfRgzG/WxsVFvEfEMlNHTQMs6SRhLWN1DW6g2HqB9Fv8MOnmhZzY5A7YlwNzbYkblXBzKrh+PEqhstUZmZGBjWizWuF3EnMRfW/psFxuNoKaGpgp2BwjYwGQB5v5yQ3V19g0n5hWlS4HKTqwAftaX+Q1R3h7TyymWdoc82vuRpoBqTsqiNUcnLhEcbjy7DS5JNu/Ur3FBJJpHE5x7kEfbdWDSYDBEPLGNO+q6LGBugAHsmT0Ivw/R1MTgS0BptmDja472/UFKQiygIiICIiAiIgwW33XCxPh1j3CSKzXtNx2v6dl3kQUPxJw1U0zpcr3tikcXyBrcztLn6eq2IK2kpcNkmhkdJUkxttOQ4g33EexAGbXVXTVUrZRZ4uPuPYqE4j4YUs8ud48u9gXNBPqG2+1lUcXhvi2STKXNjALSHHLvYdumq6lRPMW5qMsDrkgPa7Lp0FrW9NwpPhvCtPTtDWM07bBdeGnaz4WgewUVTfDPh5Wc3nzuaHF5e7S9ydTqbdyrEouGnN/wBSUn2t3vpa1lJUQc+HB4m2uC4jYuN1usjDdgB7L2iDFllEQERYQZREQEREBERAREQEREBERAREQEREBEWEGUREBERAREQEREBERAREQEREBERAREQEREBERAREQEREBERAREQEREBERAREQEREBERAREQEREBERAREQEREH//Z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4257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19050</xdr:rowOff>
    </xdr:from>
    <xdr:to>
      <xdr:col>3</xdr:col>
      <xdr:colOff>0</xdr:colOff>
      <xdr:row>18</xdr:row>
      <xdr:rowOff>171450</xdr:rowOff>
    </xdr:to>
    <xdr:graphicFrame macro="">
      <xdr:nvGraphicFramePr>
        <xdr:cNvPr id="222" name="Chart 4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</xdr:row>
      <xdr:rowOff>19050</xdr:rowOff>
    </xdr:from>
    <xdr:to>
      <xdr:col>6</xdr:col>
      <xdr:colOff>9525</xdr:colOff>
      <xdr:row>18</xdr:row>
      <xdr:rowOff>171450</xdr:rowOff>
    </xdr:to>
    <xdr:graphicFrame macro="">
      <xdr:nvGraphicFramePr>
        <xdr:cNvPr id="223" name="Chart 5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9</xdr:row>
      <xdr:rowOff>19050</xdr:rowOff>
    </xdr:from>
    <xdr:to>
      <xdr:col>10</xdr:col>
      <xdr:colOff>0</xdr:colOff>
      <xdr:row>18</xdr:row>
      <xdr:rowOff>171450</xdr:rowOff>
    </xdr:to>
    <xdr:graphicFrame macro="">
      <xdr:nvGraphicFramePr>
        <xdr:cNvPr id="224" name="Chart 4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6.42578125" style="2" customWidth="1"/>
    <col min="2" max="2" width="9.28515625" bestFit="1" customWidth="1"/>
    <col min="3" max="3" width="14.42578125" customWidth="1"/>
    <col min="4" max="4" width="12" bestFit="1" customWidth="1"/>
    <col min="5" max="5" width="15.28515625" customWidth="1"/>
    <col min="6" max="6" width="13.5703125" customWidth="1"/>
    <col min="7" max="7" width="13.42578125" customWidth="1"/>
    <col min="8" max="8" width="9.28515625" bestFit="1" customWidth="1"/>
    <col min="9" max="9" width="8.140625" customWidth="1"/>
    <col min="10" max="10" width="12.7109375" customWidth="1"/>
    <col min="11" max="11" width="11.5703125" customWidth="1"/>
    <col min="12" max="12" width="13.28515625" customWidth="1"/>
    <col min="13" max="13" width="12" customWidth="1"/>
    <col min="14" max="14" width="10.85546875" bestFit="1" customWidth="1"/>
  </cols>
  <sheetData>
    <row r="1" spans="1:14" s="1" customFormat="1" ht="63" x14ac:dyDescent="0.25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 t="s">
        <v>5</v>
      </c>
      <c r="G1" s="27" t="s">
        <v>6</v>
      </c>
      <c r="H1" s="28" t="s">
        <v>7</v>
      </c>
      <c r="I1" s="31" t="s">
        <v>8</v>
      </c>
      <c r="J1" s="30" t="s">
        <v>9</v>
      </c>
      <c r="K1" s="30" t="s">
        <v>10</v>
      </c>
      <c r="L1" s="30" t="s">
        <v>11</v>
      </c>
      <c r="M1" s="28" t="s">
        <v>12</v>
      </c>
      <c r="N1" s="28" t="s">
        <v>13</v>
      </c>
    </row>
    <row r="2" spans="1:14" s="40" customFormat="1" ht="56.25" customHeight="1" x14ac:dyDescent="0.25">
      <c r="A2" s="32">
        <v>0.11</v>
      </c>
      <c r="B2" s="33">
        <v>2800</v>
      </c>
      <c r="C2" s="66" t="s">
        <v>33</v>
      </c>
      <c r="D2" s="34">
        <v>2</v>
      </c>
      <c r="E2" s="35" t="s">
        <v>34</v>
      </c>
      <c r="F2" s="35">
        <v>65</v>
      </c>
      <c r="G2" s="36">
        <v>5</v>
      </c>
      <c r="H2" s="37">
        <v>8000</v>
      </c>
      <c r="I2" s="38">
        <f>B2/H2</f>
        <v>0.35</v>
      </c>
      <c r="J2" s="39">
        <f>M2*A2</f>
        <v>40.04</v>
      </c>
      <c r="K2" s="39">
        <f>G2*I2*D2</f>
        <v>3.5</v>
      </c>
      <c r="L2" s="39">
        <f>SUM(J2:K2)</f>
        <v>43.54</v>
      </c>
      <c r="M2" s="33">
        <f>F2*B2/1000*D2</f>
        <v>364</v>
      </c>
      <c r="N2" s="33">
        <f>M2*0.41205</f>
        <v>149.9862</v>
      </c>
    </row>
    <row r="3" spans="1:14" s="1" customFormat="1" ht="67.150000000000006" customHeight="1" x14ac:dyDescent="0.25">
      <c r="A3" s="22" t="s">
        <v>0</v>
      </c>
      <c r="B3" s="23" t="s">
        <v>1</v>
      </c>
      <c r="C3" s="24" t="s">
        <v>2</v>
      </c>
      <c r="D3" s="24" t="s">
        <v>3</v>
      </c>
      <c r="E3" s="25" t="s">
        <v>14</v>
      </c>
      <c r="F3" s="25" t="s">
        <v>15</v>
      </c>
      <c r="G3" s="22" t="s">
        <v>16</v>
      </c>
      <c r="H3" s="23" t="s">
        <v>17</v>
      </c>
      <c r="I3" s="26" t="s">
        <v>8</v>
      </c>
      <c r="J3" s="25" t="s">
        <v>18</v>
      </c>
      <c r="K3" s="25" t="s">
        <v>19</v>
      </c>
      <c r="L3" s="25" t="s">
        <v>20</v>
      </c>
      <c r="M3" s="23" t="s">
        <v>21</v>
      </c>
      <c r="N3" s="23" t="s">
        <v>22</v>
      </c>
    </row>
    <row r="4" spans="1:14" s="40" customFormat="1" ht="30" x14ac:dyDescent="0.25">
      <c r="A4" s="32">
        <v>0.11</v>
      </c>
      <c r="B4" s="33">
        <v>2800</v>
      </c>
      <c r="C4" s="66" t="s">
        <v>33</v>
      </c>
      <c r="D4" s="34">
        <v>2</v>
      </c>
      <c r="E4" s="35" t="s">
        <v>35</v>
      </c>
      <c r="F4" s="35">
        <v>25</v>
      </c>
      <c r="G4" s="41">
        <v>20</v>
      </c>
      <c r="H4" s="37">
        <v>30000</v>
      </c>
      <c r="I4" s="38">
        <f>B4/H4</f>
        <v>9.3333333333333338E-2</v>
      </c>
      <c r="J4" s="39">
        <f>M4*A4</f>
        <v>15.4</v>
      </c>
      <c r="K4" s="39">
        <f>G4*I4*D4</f>
        <v>3.7333333333333334</v>
      </c>
      <c r="L4" s="39">
        <f>SUM(J4:K4)</f>
        <v>19.133333333333333</v>
      </c>
      <c r="M4" s="33">
        <f>F4*B4/1000*D4</f>
        <v>140</v>
      </c>
      <c r="N4" s="37">
        <f>M4*0.41205</f>
        <v>57.687000000000005</v>
      </c>
    </row>
    <row r="5" spans="1:14" s="40" customFormat="1" ht="21.75" customHeight="1" x14ac:dyDescent="0.25">
      <c r="A5" s="42" t="s">
        <v>23</v>
      </c>
      <c r="B5" s="43"/>
      <c r="C5" s="43"/>
      <c r="D5" s="43"/>
      <c r="E5" s="43"/>
      <c r="F5" s="43"/>
      <c r="G5" s="43"/>
      <c r="H5" s="44"/>
      <c r="I5" s="45"/>
      <c r="J5" s="46">
        <f>J2-J4</f>
        <v>24.64</v>
      </c>
      <c r="K5" s="57"/>
      <c r="L5" s="57">
        <f>L2-L4</f>
        <v>24.406666666666666</v>
      </c>
      <c r="M5" s="58">
        <f>M2-M4</f>
        <v>224</v>
      </c>
      <c r="N5" s="58">
        <f>N2-N4</f>
        <v>92.299199999999985</v>
      </c>
    </row>
    <row r="6" spans="1:14" s="1" customFormat="1" ht="17.45" customHeight="1" x14ac:dyDescent="0.25">
      <c r="A6" s="19"/>
      <c r="B6" s="20"/>
      <c r="C6" s="20"/>
      <c r="D6" s="47" t="s">
        <v>24</v>
      </c>
      <c r="E6" s="47" t="s">
        <v>25</v>
      </c>
      <c r="F6" s="47" t="s">
        <v>26</v>
      </c>
      <c r="G6" s="48" t="s">
        <v>27</v>
      </c>
      <c r="H6" s="21"/>
      <c r="I6" s="12"/>
      <c r="J6" s="55"/>
      <c r="K6" s="59"/>
      <c r="L6" s="60"/>
      <c r="M6" s="61"/>
      <c r="N6" s="62"/>
    </row>
    <row r="7" spans="1:14" s="1" customFormat="1" ht="15" customHeight="1" x14ac:dyDescent="0.25">
      <c r="A7" s="70" t="s">
        <v>28</v>
      </c>
      <c r="B7" s="71"/>
      <c r="C7" s="72"/>
      <c r="D7" s="49">
        <f>L2</f>
        <v>43.54</v>
      </c>
      <c r="E7" s="49">
        <f>L2</f>
        <v>43.54</v>
      </c>
      <c r="F7" s="49">
        <f>L2</f>
        <v>43.54</v>
      </c>
      <c r="G7" s="50">
        <f>SUM(D7:F7)</f>
        <v>130.62</v>
      </c>
      <c r="H7" s="15"/>
      <c r="I7" s="13"/>
      <c r="J7" s="14"/>
      <c r="K7" s="73" t="s">
        <v>32</v>
      </c>
      <c r="L7" s="74"/>
      <c r="M7" s="74"/>
      <c r="N7" s="75"/>
    </row>
    <row r="8" spans="1:14" s="1" customFormat="1" ht="15" customHeight="1" x14ac:dyDescent="0.25">
      <c r="A8" s="76" t="s">
        <v>29</v>
      </c>
      <c r="B8" s="77"/>
      <c r="C8" s="78"/>
      <c r="D8" s="49">
        <f>(G4*D4)+J4</f>
        <v>55.4</v>
      </c>
      <c r="E8" s="49">
        <f>L4</f>
        <v>19.133333333333333</v>
      </c>
      <c r="F8" s="49">
        <f>L4</f>
        <v>19.133333333333333</v>
      </c>
      <c r="G8" s="50">
        <f>SUM(D8:F8)</f>
        <v>93.666666666666657</v>
      </c>
      <c r="H8" s="16"/>
      <c r="I8" s="14"/>
      <c r="J8" s="14"/>
      <c r="K8" s="73"/>
      <c r="L8" s="74"/>
      <c r="M8" s="74"/>
      <c r="N8" s="75"/>
    </row>
    <row r="9" spans="1:14" s="1" customFormat="1" ht="34.5" customHeight="1" x14ac:dyDescent="0.25">
      <c r="A9" s="79" t="s">
        <v>30</v>
      </c>
      <c r="B9" s="80"/>
      <c r="C9" s="81"/>
      <c r="D9" s="51">
        <f>(D4*G4)/((E7-E8)/12)</f>
        <v>19.666757716470912</v>
      </c>
      <c r="E9" s="52"/>
      <c r="F9" s="52"/>
      <c r="G9" s="53"/>
      <c r="H9" s="17"/>
      <c r="I9" s="18"/>
      <c r="J9" s="56"/>
      <c r="K9" s="82">
        <f>D9</f>
        <v>19.666757716470912</v>
      </c>
      <c r="L9" s="83"/>
      <c r="M9" s="83"/>
      <c r="N9" s="84"/>
    </row>
    <row r="10" spans="1:14" s="1" customFormat="1" ht="15.75" customHeight="1" x14ac:dyDescent="0.25">
      <c r="A10" s="3"/>
      <c r="B10" s="3"/>
      <c r="C10" s="3"/>
      <c r="D10" s="4"/>
      <c r="E10" s="5"/>
      <c r="F10" s="5"/>
      <c r="G10" s="5"/>
      <c r="H10" s="6"/>
      <c r="I10" s="7"/>
      <c r="J10" s="5"/>
      <c r="K10" s="85"/>
      <c r="L10" s="83"/>
      <c r="M10" s="83"/>
      <c r="N10" s="84"/>
    </row>
    <row r="11" spans="1:14" ht="15" customHeight="1" x14ac:dyDescent="0.25">
      <c r="K11" s="8"/>
      <c r="L11" s="54"/>
      <c r="M11" s="54"/>
      <c r="N11" s="9"/>
    </row>
    <row r="12" spans="1:14" ht="15" customHeight="1" x14ac:dyDescent="0.25">
      <c r="K12" s="8"/>
      <c r="L12" s="54"/>
      <c r="M12" s="54"/>
      <c r="N12" s="9"/>
    </row>
    <row r="13" spans="1:14" ht="15" customHeight="1" x14ac:dyDescent="0.25">
      <c r="K13" s="86" t="s">
        <v>31</v>
      </c>
      <c r="L13" s="87"/>
      <c r="M13" s="87"/>
      <c r="N13" s="88"/>
    </row>
    <row r="14" spans="1:14" ht="15" customHeight="1" x14ac:dyDescent="0.25">
      <c r="K14" s="86"/>
      <c r="L14" s="87"/>
      <c r="M14" s="87"/>
      <c r="N14" s="88"/>
    </row>
    <row r="15" spans="1:14" ht="15" customHeight="1" x14ac:dyDescent="0.25">
      <c r="K15" s="67">
        <f>L5</f>
        <v>24.406666666666666</v>
      </c>
      <c r="L15" s="68"/>
      <c r="M15" s="68"/>
      <c r="N15" s="69"/>
    </row>
    <row r="16" spans="1:14" ht="15" customHeight="1" x14ac:dyDescent="0.25">
      <c r="K16" s="67"/>
      <c r="L16" s="68"/>
      <c r="M16" s="68"/>
      <c r="N16" s="69"/>
    </row>
    <row r="17" spans="1:14" ht="15" customHeight="1" x14ac:dyDescent="0.25">
      <c r="K17" s="67"/>
      <c r="L17" s="68"/>
      <c r="M17" s="68"/>
      <c r="N17" s="69"/>
    </row>
    <row r="18" spans="1:14" x14ac:dyDescent="0.25">
      <c r="K18" s="67"/>
      <c r="L18" s="68"/>
      <c r="M18" s="68"/>
      <c r="N18" s="69"/>
    </row>
    <row r="19" spans="1:14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63"/>
      <c r="L19" s="64"/>
      <c r="M19" s="64"/>
      <c r="N19" s="65"/>
    </row>
  </sheetData>
  <mergeCells count="7">
    <mergeCell ref="K15:N18"/>
    <mergeCell ref="A7:C7"/>
    <mergeCell ref="K7:N8"/>
    <mergeCell ref="A8:C8"/>
    <mergeCell ref="A9:C9"/>
    <mergeCell ref="K9:N10"/>
    <mergeCell ref="K13:N14"/>
  </mergeCells>
  <printOptions horizontalCentered="1"/>
  <pageMargins left="0.39370078740157483" right="0.35433070866141736" top="0.98425196850393704" bottom="1.1417322834645669" header="0.31496062992125984" footer="0.31496062992125984"/>
  <pageSetup paperSize="9" scale="69" orientation="landscape" r:id="rId1"/>
  <headerFooter>
    <oddHeader>&amp;C&amp;14Kosnic Cost of Ownership Calculator&amp;R&amp;G</oddHeader>
    <oddFooter>&amp;LPrepared By:
&amp;14Paul Stearman&amp;11
Specification Manager
E-Mail: paul.stearman@kosnic.com
Mobile: 07544 640 403&amp;R&amp;14Kosnic UK Ltd&amp;11
www.kosnic.com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Kitchen</vt:lpstr>
      <vt:lpstr>Sheet1</vt:lpstr>
      <vt:lpstr>Kitchen!Print_Area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Stearman</dc:creator>
  <cp:lastModifiedBy>Paul Stearman</cp:lastModifiedBy>
  <cp:lastPrinted>2014-03-31T12:30:48Z</cp:lastPrinted>
  <dcterms:created xsi:type="dcterms:W3CDTF">2013-05-30T09:40:26Z</dcterms:created>
  <dcterms:modified xsi:type="dcterms:W3CDTF">2017-01-05T13:53:06Z</dcterms:modified>
</cp:coreProperties>
</file>